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Flat-Rate" sheetId="3" state="visible" r:id="rId3"/>
    <sheet xmlns:r="http://schemas.openxmlformats.org/officeDocument/2006/relationships" name="Tiered" sheetId="4" state="visible" r:id="rId4"/>
    <sheet xmlns:r="http://schemas.openxmlformats.org/officeDocument/2006/relationships" name="Usage-Based" sheetId="5" state="visible" r:id="rId5"/>
    <sheet xmlns:r="http://schemas.openxmlformats.org/officeDocument/2006/relationships" name="Hybrid" sheetId="6" state="visible" r:id="rId6"/>
    <sheet xmlns:r="http://schemas.openxmlformats.org/officeDocument/2006/relationships" name="Compar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6">
    <font>
      <name val="Calibri"/>
      <family val="2"/>
      <color theme="1"/>
      <sz val="11"/>
      <scheme val="minor"/>
    </font>
    <font>
      <name val="Calibri"/>
      <b val="1"/>
      <color rgb="001E3A5F"/>
      <sz val="16"/>
    </font>
    <font>
      <name val="Calibri"/>
      <b val="1"/>
      <color rgb="001E3A5F"/>
      <sz val="12"/>
    </font>
    <font>
      <b val="1"/>
    </font>
    <font>
      <i val="1"/>
      <color rgb="004B5563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FEF7E0"/>
      </patternFill>
    </fill>
    <fill>
      <patternFill patternType="solid">
        <fgColor rgb="001E3A5F"/>
      </patternFill>
    </fill>
    <fill>
      <patternFill patternType="solid">
        <fgColor rgb="00E8F0FF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 wrapText="1"/>
    </xf>
    <xf numFmtId="164" fontId="0" fillId="4" borderId="0" pivotButton="0" quotePrefix="0" xfId="0"/>
    <xf numFmtId="3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18" customWidth="1" min="1" max="1"/>
    <col width="90" customWidth="1" min="2" max="2"/>
  </cols>
  <sheetData>
    <row r="1">
      <c r="A1" s="1" t="inlineStr">
        <is>
          <t>RRB SaaS Pricing Calculator v1</t>
        </is>
      </c>
    </row>
    <row r="3">
      <c r="A3" s="2" t="inlineStr">
        <is>
          <t>Purpose:</t>
        </is>
      </c>
      <c r="B3" t="inlineStr">
        <is>
          <t>Model revenue at different price points and tier structures. Compare flat-rate, tiered, usage-based and hybrid pricing.</t>
        </is>
      </c>
    </row>
    <row r="5">
      <c r="A5" s="2" t="inlineStr">
        <is>
          <t>Sheets:</t>
        </is>
      </c>
    </row>
    <row r="6">
      <c r="A6" s="3" t="inlineStr">
        <is>
          <t>Inputs</t>
        </is>
      </c>
      <c r="B6" t="inlineStr">
        <is>
          <t>Enter your assumptions here (gold cells). Everything else flows.</t>
        </is>
      </c>
    </row>
    <row r="7">
      <c r="A7" s="3" t="inlineStr">
        <is>
          <t>Flat-Rate</t>
        </is>
      </c>
      <c r="B7" t="inlineStr">
        <is>
          <t>Single price, monthly ARR and revenue projection.</t>
        </is>
      </c>
    </row>
    <row r="8">
      <c r="A8" s="3" t="inlineStr">
        <is>
          <t>Tiered</t>
        </is>
      </c>
      <c r="B8" t="inlineStr">
        <is>
          <t>Three-tier plan with mix assumptions.</t>
        </is>
      </c>
    </row>
    <row r="9">
      <c r="A9" s="3" t="inlineStr">
        <is>
          <t>Usage-Based</t>
        </is>
      </c>
      <c r="B9" t="inlineStr">
        <is>
          <t>Per-unit pricing with volume tiers and expansion.</t>
        </is>
      </c>
    </row>
    <row r="10">
      <c r="A10" s="3" t="inlineStr">
        <is>
          <t>Hybrid</t>
        </is>
      </c>
      <c r="B10" t="inlineStr">
        <is>
          <t>Platform fee + usage overage.</t>
        </is>
      </c>
    </row>
    <row r="11">
      <c r="A11" s="3" t="inlineStr">
        <is>
          <t>Compare</t>
        </is>
      </c>
      <c r="B11" t="inlineStr">
        <is>
          <t>Side-by-side annual revenue comparison across models.</t>
        </is>
      </c>
    </row>
    <row r="14">
      <c r="A14" s="2" t="inlineStr">
        <is>
          <t>Legend:</t>
        </is>
      </c>
      <c r="B14" t="inlineStr">
        <is>
          <t>Gold = inputs; Light blue = outputs; Navy = headers.</t>
        </is>
      </c>
    </row>
    <row r="16">
      <c r="A16" s="4" t="inlineStr">
        <is>
          <t>Source: RaiseReadyBook.com — SaaS Pricing Bible (Bible 4)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</cols>
  <sheetData>
    <row r="1">
      <c r="A1" s="1" t="inlineStr">
        <is>
          <t>Assumptions (edit gold cells)</t>
        </is>
      </c>
    </row>
    <row r="3">
      <c r="A3" s="3" t="inlineStr">
        <is>
          <t>Scenario name</t>
        </is>
      </c>
      <c r="B3" s="5" t="inlineStr">
        <is>
          <t>My SaaS Co</t>
        </is>
      </c>
    </row>
    <row r="4">
      <c r="A4" s="3" t="inlineStr">
        <is>
          <t>Target customers at Month 12</t>
        </is>
      </c>
      <c r="B4" s="5" t="n">
        <v>1000</v>
      </c>
    </row>
    <row r="5">
      <c r="A5" s="3" t="inlineStr">
        <is>
          <t>Monthly growth rate %</t>
        </is>
      </c>
      <c r="B5" s="5" t="n">
        <v>8</v>
      </c>
    </row>
    <row r="6">
      <c r="A6" s="3" t="inlineStr">
        <is>
          <t>Annual churn rate %</t>
        </is>
      </c>
      <c r="B6" s="5" t="n">
        <v>8</v>
      </c>
    </row>
    <row r="7">
      <c r="A7" s="3" t="inlineStr">
        <is>
          <t>Gross margin %</t>
        </is>
      </c>
      <c r="B7" s="5" t="n">
        <v>78</v>
      </c>
    </row>
    <row r="8">
      <c r="A8" s="3" t="inlineStr">
        <is>
          <t>—</t>
        </is>
      </c>
      <c r="B8" t="inlineStr"/>
    </row>
    <row r="9">
      <c r="A9" s="3" t="inlineStr">
        <is>
          <t>Flat rate: monthly price ($)</t>
        </is>
      </c>
      <c r="B9" s="5" t="n">
        <v>99</v>
      </c>
    </row>
    <row r="10">
      <c r="A10" s="3" t="inlineStr">
        <is>
          <t>—</t>
        </is>
      </c>
      <c r="B10" t="inlineStr"/>
    </row>
    <row r="11">
      <c r="A11" s="3" t="inlineStr">
        <is>
          <t>Tiered — Starter price ($/mo)</t>
        </is>
      </c>
      <c r="B11" s="5" t="n">
        <v>49</v>
      </c>
    </row>
    <row r="12">
      <c r="A12" s="3" t="inlineStr">
        <is>
          <t>Tiered — Pro price ($/mo)</t>
        </is>
      </c>
      <c r="B12" s="5" t="n">
        <v>199</v>
      </c>
    </row>
    <row r="13">
      <c r="A13" s="3" t="inlineStr">
        <is>
          <t>Tiered — Enterprise price ($/mo)</t>
        </is>
      </c>
      <c r="B13" s="5" t="n">
        <v>999</v>
      </c>
    </row>
    <row r="14">
      <c r="A14" s="3" t="inlineStr">
        <is>
          <t>Tiered — Starter mix %</t>
        </is>
      </c>
      <c r="B14" s="5" t="n">
        <v>30</v>
      </c>
    </row>
    <row r="15">
      <c r="A15" s="3" t="inlineStr">
        <is>
          <t>Tiered — Pro mix %</t>
        </is>
      </c>
      <c r="B15" s="5" t="n">
        <v>55</v>
      </c>
    </row>
    <row r="16">
      <c r="A16" s="3" t="inlineStr">
        <is>
          <t>Tiered — Enterprise mix %</t>
        </is>
      </c>
      <c r="B16" s="5" t="n">
        <v>15</v>
      </c>
    </row>
    <row r="17">
      <c r="A17" s="3" t="inlineStr">
        <is>
          <t>—</t>
        </is>
      </c>
      <c r="B17" t="inlineStr"/>
    </row>
    <row r="18">
      <c r="A18" s="3" t="inlineStr">
        <is>
          <t>Usage — price per unit ($)</t>
        </is>
      </c>
      <c r="B18" s="5" t="n">
        <v>0.02</v>
      </c>
    </row>
    <row r="19">
      <c r="A19" s="3" t="inlineStr">
        <is>
          <t>Usage — avg units per customer / month</t>
        </is>
      </c>
      <c r="B19" s="5" t="n">
        <v>5000</v>
      </c>
    </row>
    <row r="20">
      <c r="A20" s="3" t="inlineStr">
        <is>
          <t>Usage — expansion growth %/month</t>
        </is>
      </c>
      <c r="B20" s="5" t="n">
        <v>3</v>
      </c>
    </row>
    <row r="21">
      <c r="A21" s="3" t="inlineStr">
        <is>
          <t>—</t>
        </is>
      </c>
      <c r="B21" t="inlineStr"/>
    </row>
    <row r="22">
      <c r="A22" s="3" t="inlineStr">
        <is>
          <t>Hybrid — platform fee ($/mo)</t>
        </is>
      </c>
      <c r="B22" s="5" t="n">
        <v>99</v>
      </c>
    </row>
    <row r="23">
      <c r="A23" s="3" t="inlineStr">
        <is>
          <t>Hybrid — usage $ per customer / month</t>
        </is>
      </c>
      <c r="B23" s="5" t="n">
        <v>120</v>
      </c>
    </row>
    <row r="24">
      <c r="A24" s="3" t="inlineStr">
        <is>
          <t>Hybrid — usage growth %/month</t>
        </is>
      </c>
      <c r="B24" s="5" t="n">
        <v>2.5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Flat-Rate Pricing Projection (12 months)</t>
        </is>
      </c>
    </row>
    <row r="3">
      <c r="A3" s="6" t="inlineStr">
        <is>
          <t>Month</t>
        </is>
      </c>
      <c r="B3" s="6" t="inlineStr">
        <is>
          <t>Customers</t>
        </is>
      </c>
      <c r="C3" s="6" t="inlineStr">
        <is>
          <t>Monthly Revenue</t>
        </is>
      </c>
      <c r="D3" s="6" t="inlineStr">
        <is>
          <t>ARR</t>
        </is>
      </c>
      <c r="E3" s="6" t="inlineStr">
        <is>
          <t>Gross Profit</t>
        </is>
      </c>
    </row>
    <row r="4">
      <c r="A4" t="n">
        <v>1</v>
      </c>
      <c r="B4">
        <f>ROUND(Inputs!$B$4/((1+Inputs!$B$5/100)^(12-1))*((1+Inputs!$B$5/100)^(1-1)),0)</f>
        <v/>
      </c>
      <c r="C4" s="7">
        <f>B4*Inputs!$B$9</f>
        <v/>
      </c>
      <c r="D4" s="7">
        <f>C4*12</f>
        <v/>
      </c>
      <c r="E4" s="7">
        <f>C4*Inputs!$B$7/100</f>
        <v/>
      </c>
    </row>
    <row r="5">
      <c r="A5" t="n">
        <v>2</v>
      </c>
      <c r="B5">
        <f>ROUND(Inputs!$B$4/((1+Inputs!$B$5/100)^(12-2))*((1+Inputs!$B$5/100)^(2-1)),0)</f>
        <v/>
      </c>
      <c r="C5" s="7">
        <f>B5*Inputs!$B$9</f>
        <v/>
      </c>
      <c r="D5" s="7">
        <f>C5*12</f>
        <v/>
      </c>
      <c r="E5" s="7">
        <f>C5*Inputs!$B$7/100</f>
        <v/>
      </c>
    </row>
    <row r="6">
      <c r="A6" t="n">
        <v>3</v>
      </c>
      <c r="B6">
        <f>ROUND(Inputs!$B$4/((1+Inputs!$B$5/100)^(12-3))*((1+Inputs!$B$5/100)^(3-1)),0)</f>
        <v/>
      </c>
      <c r="C6" s="7">
        <f>B6*Inputs!$B$9</f>
        <v/>
      </c>
      <c r="D6" s="7">
        <f>C6*12</f>
        <v/>
      </c>
      <c r="E6" s="7">
        <f>C6*Inputs!$B$7/100</f>
        <v/>
      </c>
    </row>
    <row r="7">
      <c r="A7" t="n">
        <v>4</v>
      </c>
      <c r="B7">
        <f>ROUND(Inputs!$B$4/((1+Inputs!$B$5/100)^(12-4))*((1+Inputs!$B$5/100)^(4-1)),0)</f>
        <v/>
      </c>
      <c r="C7" s="7">
        <f>B7*Inputs!$B$9</f>
        <v/>
      </c>
      <c r="D7" s="7">
        <f>C7*12</f>
        <v/>
      </c>
      <c r="E7" s="7">
        <f>C7*Inputs!$B$7/100</f>
        <v/>
      </c>
    </row>
    <row r="8">
      <c r="A8" t="n">
        <v>5</v>
      </c>
      <c r="B8">
        <f>ROUND(Inputs!$B$4/((1+Inputs!$B$5/100)^(12-5))*((1+Inputs!$B$5/100)^(5-1)),0)</f>
        <v/>
      </c>
      <c r="C8" s="7">
        <f>B8*Inputs!$B$9</f>
        <v/>
      </c>
      <c r="D8" s="7">
        <f>C8*12</f>
        <v/>
      </c>
      <c r="E8" s="7">
        <f>C8*Inputs!$B$7/100</f>
        <v/>
      </c>
    </row>
    <row r="9">
      <c r="A9" t="n">
        <v>6</v>
      </c>
      <c r="B9">
        <f>ROUND(Inputs!$B$4/((1+Inputs!$B$5/100)^(12-6))*((1+Inputs!$B$5/100)^(6-1)),0)</f>
        <v/>
      </c>
      <c r="C9" s="7">
        <f>B9*Inputs!$B$9</f>
        <v/>
      </c>
      <c r="D9" s="7">
        <f>C9*12</f>
        <v/>
      </c>
      <c r="E9" s="7">
        <f>C9*Inputs!$B$7/100</f>
        <v/>
      </c>
    </row>
    <row r="10">
      <c r="A10" t="n">
        <v>7</v>
      </c>
      <c r="B10">
        <f>ROUND(Inputs!$B$4/((1+Inputs!$B$5/100)^(12-7))*((1+Inputs!$B$5/100)^(7-1)),0)</f>
        <v/>
      </c>
      <c r="C10" s="7">
        <f>B10*Inputs!$B$9</f>
        <v/>
      </c>
      <c r="D10" s="7">
        <f>C10*12</f>
        <v/>
      </c>
      <c r="E10" s="7">
        <f>C10*Inputs!$B$7/100</f>
        <v/>
      </c>
    </row>
    <row r="11">
      <c r="A11" t="n">
        <v>8</v>
      </c>
      <c r="B11">
        <f>ROUND(Inputs!$B$4/((1+Inputs!$B$5/100)^(12-8))*((1+Inputs!$B$5/100)^(8-1)),0)</f>
        <v/>
      </c>
      <c r="C11" s="7">
        <f>B11*Inputs!$B$9</f>
        <v/>
      </c>
      <c r="D11" s="7">
        <f>C11*12</f>
        <v/>
      </c>
      <c r="E11" s="7">
        <f>C11*Inputs!$B$7/100</f>
        <v/>
      </c>
    </row>
    <row r="12">
      <c r="A12" t="n">
        <v>9</v>
      </c>
      <c r="B12">
        <f>ROUND(Inputs!$B$4/((1+Inputs!$B$5/100)^(12-9))*((1+Inputs!$B$5/100)^(9-1)),0)</f>
        <v/>
      </c>
      <c r="C12" s="7">
        <f>B12*Inputs!$B$9</f>
        <v/>
      </c>
      <c r="D12" s="7">
        <f>C12*12</f>
        <v/>
      </c>
      <c r="E12" s="7">
        <f>C12*Inputs!$B$7/100</f>
        <v/>
      </c>
    </row>
    <row r="13">
      <c r="A13" t="n">
        <v>10</v>
      </c>
      <c r="B13">
        <f>ROUND(Inputs!$B$4/((1+Inputs!$B$5/100)^(12-10))*((1+Inputs!$B$5/100)^(10-1)),0)</f>
        <v/>
      </c>
      <c r="C13" s="7">
        <f>B13*Inputs!$B$9</f>
        <v/>
      </c>
      <c r="D13" s="7">
        <f>C13*12</f>
        <v/>
      </c>
      <c r="E13" s="7">
        <f>C13*Inputs!$B$7/100</f>
        <v/>
      </c>
    </row>
    <row r="14">
      <c r="A14" t="n">
        <v>11</v>
      </c>
      <c r="B14">
        <f>ROUND(Inputs!$B$4/((1+Inputs!$B$5/100)^(12-11))*((1+Inputs!$B$5/100)^(11-1)),0)</f>
        <v/>
      </c>
      <c r="C14" s="7">
        <f>B14*Inputs!$B$9</f>
        <v/>
      </c>
      <c r="D14" s="7">
        <f>C14*12</f>
        <v/>
      </c>
      <c r="E14" s="7">
        <f>C14*Inputs!$B$7/100</f>
        <v/>
      </c>
    </row>
    <row r="15">
      <c r="A15" t="n">
        <v>12</v>
      </c>
      <c r="B15">
        <f>ROUND(Inputs!$B$4/((1+Inputs!$B$5/100)^(12-12))*((1+Inputs!$B$5/100)^(12-1)),0)</f>
        <v/>
      </c>
      <c r="C15" s="7">
        <f>B15*Inputs!$B$9</f>
        <v/>
      </c>
      <c r="D15" s="7">
        <f>C15*12</f>
        <v/>
      </c>
      <c r="E15" s="7">
        <f>C15*Inputs!$B$7/100</f>
        <v/>
      </c>
    </row>
    <row r="16">
      <c r="A16" s="3" t="inlineStr">
        <is>
          <t>Annual revenue:</t>
        </is>
      </c>
      <c r="B16" s="7">
        <f>SUM(C4:C15)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>
      <c r="A1" s="1" t="inlineStr">
        <is>
          <t>Tiered Pricing Projection (12 months)</t>
        </is>
      </c>
    </row>
    <row r="3">
      <c r="A3" s="6" t="inlineStr">
        <is>
          <t>Month</t>
        </is>
      </c>
      <c r="B3" s="6" t="inlineStr">
        <is>
          <t>Customers</t>
        </is>
      </c>
      <c r="C3" s="6" t="inlineStr">
        <is>
          <t>Starter</t>
        </is>
      </c>
      <c r="D3" s="6" t="inlineStr">
        <is>
          <t>Pro</t>
        </is>
      </c>
      <c r="E3" s="6" t="inlineStr">
        <is>
          <t>Enterprise</t>
        </is>
      </c>
      <c r="F3" s="6" t="inlineStr">
        <is>
          <t>Total MRR</t>
        </is>
      </c>
      <c r="G3" s="6" t="inlineStr">
        <is>
          <t>ARR</t>
        </is>
      </c>
      <c r="H3" s="6" t="inlineStr">
        <is>
          <t>Gross Profit</t>
        </is>
      </c>
    </row>
    <row r="4">
      <c r="A4" t="n">
        <v>1</v>
      </c>
      <c r="B4">
        <f>ROUND(Inputs!$B$4/((1+Inputs!$B$5/100)^(12-1))*((1+Inputs!$B$5/100)^(1-1)),0)</f>
        <v/>
      </c>
      <c r="C4" s="7">
        <f>B4*Inputs!$B$14/100*Inputs!$B$11</f>
        <v/>
      </c>
      <c r="D4" s="7">
        <f>B4*Inputs!$B$15/100*Inputs!$B$12</f>
        <v/>
      </c>
      <c r="E4" s="7">
        <f>B4*Inputs!$B$16/100*Inputs!$B$13</f>
        <v/>
      </c>
      <c r="F4" s="7">
        <f>C4+D4+E4</f>
        <v/>
      </c>
      <c r="G4" s="7">
        <f>F4*12</f>
        <v/>
      </c>
      <c r="H4" s="7">
        <f>F4*Inputs!$B$7/100</f>
        <v/>
      </c>
    </row>
    <row r="5">
      <c r="A5" t="n">
        <v>2</v>
      </c>
      <c r="B5">
        <f>ROUND(Inputs!$B$4/((1+Inputs!$B$5/100)^(12-2))*((1+Inputs!$B$5/100)^(2-1)),0)</f>
        <v/>
      </c>
      <c r="C5" s="7">
        <f>B5*Inputs!$B$14/100*Inputs!$B$11</f>
        <v/>
      </c>
      <c r="D5" s="7">
        <f>B5*Inputs!$B$15/100*Inputs!$B$12</f>
        <v/>
      </c>
      <c r="E5" s="7">
        <f>B5*Inputs!$B$16/100*Inputs!$B$13</f>
        <v/>
      </c>
      <c r="F5" s="7">
        <f>C5+D5+E5</f>
        <v/>
      </c>
      <c r="G5" s="7">
        <f>F5*12</f>
        <v/>
      </c>
      <c r="H5" s="7">
        <f>F5*Inputs!$B$7/100</f>
        <v/>
      </c>
    </row>
    <row r="6">
      <c r="A6" t="n">
        <v>3</v>
      </c>
      <c r="B6">
        <f>ROUND(Inputs!$B$4/((1+Inputs!$B$5/100)^(12-3))*((1+Inputs!$B$5/100)^(3-1)),0)</f>
        <v/>
      </c>
      <c r="C6" s="7">
        <f>B6*Inputs!$B$14/100*Inputs!$B$11</f>
        <v/>
      </c>
      <c r="D6" s="7">
        <f>B6*Inputs!$B$15/100*Inputs!$B$12</f>
        <v/>
      </c>
      <c r="E6" s="7">
        <f>B6*Inputs!$B$16/100*Inputs!$B$13</f>
        <v/>
      </c>
      <c r="F6" s="7">
        <f>C6+D6+E6</f>
        <v/>
      </c>
      <c r="G6" s="7">
        <f>F6*12</f>
        <v/>
      </c>
      <c r="H6" s="7">
        <f>F6*Inputs!$B$7/100</f>
        <v/>
      </c>
    </row>
    <row r="7">
      <c r="A7" t="n">
        <v>4</v>
      </c>
      <c r="B7">
        <f>ROUND(Inputs!$B$4/((1+Inputs!$B$5/100)^(12-4))*((1+Inputs!$B$5/100)^(4-1)),0)</f>
        <v/>
      </c>
      <c r="C7" s="7">
        <f>B7*Inputs!$B$14/100*Inputs!$B$11</f>
        <v/>
      </c>
      <c r="D7" s="7">
        <f>B7*Inputs!$B$15/100*Inputs!$B$12</f>
        <v/>
      </c>
      <c r="E7" s="7">
        <f>B7*Inputs!$B$16/100*Inputs!$B$13</f>
        <v/>
      </c>
      <c r="F7" s="7">
        <f>C7+D7+E7</f>
        <v/>
      </c>
      <c r="G7" s="7">
        <f>F7*12</f>
        <v/>
      </c>
      <c r="H7" s="7">
        <f>F7*Inputs!$B$7/100</f>
        <v/>
      </c>
    </row>
    <row r="8">
      <c r="A8" t="n">
        <v>5</v>
      </c>
      <c r="B8">
        <f>ROUND(Inputs!$B$4/((1+Inputs!$B$5/100)^(12-5))*((1+Inputs!$B$5/100)^(5-1)),0)</f>
        <v/>
      </c>
      <c r="C8" s="7">
        <f>B8*Inputs!$B$14/100*Inputs!$B$11</f>
        <v/>
      </c>
      <c r="D8" s="7">
        <f>B8*Inputs!$B$15/100*Inputs!$B$12</f>
        <v/>
      </c>
      <c r="E8" s="7">
        <f>B8*Inputs!$B$16/100*Inputs!$B$13</f>
        <v/>
      </c>
      <c r="F8" s="7">
        <f>C8+D8+E8</f>
        <v/>
      </c>
      <c r="G8" s="7">
        <f>F8*12</f>
        <v/>
      </c>
      <c r="H8" s="7">
        <f>F8*Inputs!$B$7/100</f>
        <v/>
      </c>
    </row>
    <row r="9">
      <c r="A9" t="n">
        <v>6</v>
      </c>
      <c r="B9">
        <f>ROUND(Inputs!$B$4/((1+Inputs!$B$5/100)^(12-6))*((1+Inputs!$B$5/100)^(6-1)),0)</f>
        <v/>
      </c>
      <c r="C9" s="7">
        <f>B9*Inputs!$B$14/100*Inputs!$B$11</f>
        <v/>
      </c>
      <c r="D9" s="7">
        <f>B9*Inputs!$B$15/100*Inputs!$B$12</f>
        <v/>
      </c>
      <c r="E9" s="7">
        <f>B9*Inputs!$B$16/100*Inputs!$B$13</f>
        <v/>
      </c>
      <c r="F9" s="7">
        <f>C9+D9+E9</f>
        <v/>
      </c>
      <c r="G9" s="7">
        <f>F9*12</f>
        <v/>
      </c>
      <c r="H9" s="7">
        <f>F9*Inputs!$B$7/100</f>
        <v/>
      </c>
    </row>
    <row r="10">
      <c r="A10" t="n">
        <v>7</v>
      </c>
      <c r="B10">
        <f>ROUND(Inputs!$B$4/((1+Inputs!$B$5/100)^(12-7))*((1+Inputs!$B$5/100)^(7-1)),0)</f>
        <v/>
      </c>
      <c r="C10" s="7">
        <f>B10*Inputs!$B$14/100*Inputs!$B$11</f>
        <v/>
      </c>
      <c r="D10" s="7">
        <f>B10*Inputs!$B$15/100*Inputs!$B$12</f>
        <v/>
      </c>
      <c r="E10" s="7">
        <f>B10*Inputs!$B$16/100*Inputs!$B$13</f>
        <v/>
      </c>
      <c r="F10" s="7">
        <f>C10+D10+E10</f>
        <v/>
      </c>
      <c r="G10" s="7">
        <f>F10*12</f>
        <v/>
      </c>
      <c r="H10" s="7">
        <f>F10*Inputs!$B$7/100</f>
        <v/>
      </c>
    </row>
    <row r="11">
      <c r="A11" t="n">
        <v>8</v>
      </c>
      <c r="B11">
        <f>ROUND(Inputs!$B$4/((1+Inputs!$B$5/100)^(12-8))*((1+Inputs!$B$5/100)^(8-1)),0)</f>
        <v/>
      </c>
      <c r="C11" s="7">
        <f>B11*Inputs!$B$14/100*Inputs!$B$11</f>
        <v/>
      </c>
      <c r="D11" s="7">
        <f>B11*Inputs!$B$15/100*Inputs!$B$12</f>
        <v/>
      </c>
      <c r="E11" s="7">
        <f>B11*Inputs!$B$16/100*Inputs!$B$13</f>
        <v/>
      </c>
      <c r="F11" s="7">
        <f>C11+D11+E11</f>
        <v/>
      </c>
      <c r="G11" s="7">
        <f>F11*12</f>
        <v/>
      </c>
      <c r="H11" s="7">
        <f>F11*Inputs!$B$7/100</f>
        <v/>
      </c>
    </row>
    <row r="12">
      <c r="A12" t="n">
        <v>9</v>
      </c>
      <c r="B12">
        <f>ROUND(Inputs!$B$4/((1+Inputs!$B$5/100)^(12-9))*((1+Inputs!$B$5/100)^(9-1)),0)</f>
        <v/>
      </c>
      <c r="C12" s="7">
        <f>B12*Inputs!$B$14/100*Inputs!$B$11</f>
        <v/>
      </c>
      <c r="D12" s="7">
        <f>B12*Inputs!$B$15/100*Inputs!$B$12</f>
        <v/>
      </c>
      <c r="E12" s="7">
        <f>B12*Inputs!$B$16/100*Inputs!$B$13</f>
        <v/>
      </c>
      <c r="F12" s="7">
        <f>C12+D12+E12</f>
        <v/>
      </c>
      <c r="G12" s="7">
        <f>F12*12</f>
        <v/>
      </c>
      <c r="H12" s="7">
        <f>F12*Inputs!$B$7/100</f>
        <v/>
      </c>
    </row>
    <row r="13">
      <c r="A13" t="n">
        <v>10</v>
      </c>
      <c r="B13">
        <f>ROUND(Inputs!$B$4/((1+Inputs!$B$5/100)^(12-10))*((1+Inputs!$B$5/100)^(10-1)),0)</f>
        <v/>
      </c>
      <c r="C13" s="7">
        <f>B13*Inputs!$B$14/100*Inputs!$B$11</f>
        <v/>
      </c>
      <c r="D13" s="7">
        <f>B13*Inputs!$B$15/100*Inputs!$B$12</f>
        <v/>
      </c>
      <c r="E13" s="7">
        <f>B13*Inputs!$B$16/100*Inputs!$B$13</f>
        <v/>
      </c>
      <c r="F13" s="7">
        <f>C13+D13+E13</f>
        <v/>
      </c>
      <c r="G13" s="7">
        <f>F13*12</f>
        <v/>
      </c>
      <c r="H13" s="7">
        <f>F13*Inputs!$B$7/100</f>
        <v/>
      </c>
    </row>
    <row r="14">
      <c r="A14" t="n">
        <v>11</v>
      </c>
      <c r="B14">
        <f>ROUND(Inputs!$B$4/((1+Inputs!$B$5/100)^(12-11))*((1+Inputs!$B$5/100)^(11-1)),0)</f>
        <v/>
      </c>
      <c r="C14" s="7">
        <f>B14*Inputs!$B$14/100*Inputs!$B$11</f>
        <v/>
      </c>
      <c r="D14" s="7">
        <f>B14*Inputs!$B$15/100*Inputs!$B$12</f>
        <v/>
      </c>
      <c r="E14" s="7">
        <f>B14*Inputs!$B$16/100*Inputs!$B$13</f>
        <v/>
      </c>
      <c r="F14" s="7">
        <f>C14+D14+E14</f>
        <v/>
      </c>
      <c r="G14" s="7">
        <f>F14*12</f>
        <v/>
      </c>
      <c r="H14" s="7">
        <f>F14*Inputs!$B$7/100</f>
        <v/>
      </c>
    </row>
    <row r="15">
      <c r="A15" t="n">
        <v>12</v>
      </c>
      <c r="B15">
        <f>ROUND(Inputs!$B$4/((1+Inputs!$B$5/100)^(12-12))*((1+Inputs!$B$5/100)^(12-1)),0)</f>
        <v/>
      </c>
      <c r="C15" s="7">
        <f>B15*Inputs!$B$14/100*Inputs!$B$11</f>
        <v/>
      </c>
      <c r="D15" s="7">
        <f>B15*Inputs!$B$15/100*Inputs!$B$12</f>
        <v/>
      </c>
      <c r="E15" s="7">
        <f>B15*Inputs!$B$16/100*Inputs!$B$13</f>
        <v/>
      </c>
      <c r="F15" s="7">
        <f>C15+D15+E15</f>
        <v/>
      </c>
      <c r="G15" s="7">
        <f>F15*12</f>
        <v/>
      </c>
      <c r="H15" s="7">
        <f>F15*Inputs!$B$7/100</f>
        <v/>
      </c>
    </row>
    <row r="16">
      <c r="A16" s="3" t="inlineStr">
        <is>
          <t>Annual revenue:</t>
        </is>
      </c>
      <c r="B16" s="7">
        <f>SUM(F4:F15)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6" customWidth="1" min="3" max="3"/>
    <col width="14" customWidth="1" min="4" max="4"/>
    <col width="18" customWidth="1" min="5" max="5"/>
    <col width="18" customWidth="1" min="6" max="6"/>
  </cols>
  <sheetData>
    <row r="1">
      <c r="A1" s="1" t="inlineStr">
        <is>
          <t>Usage-Based Pricing Projection</t>
        </is>
      </c>
    </row>
    <row r="3">
      <c r="A3" s="6" t="inlineStr">
        <is>
          <t>Month</t>
        </is>
      </c>
      <c r="B3" s="6" t="inlineStr">
        <is>
          <t>Customers</t>
        </is>
      </c>
      <c r="C3" s="6" t="inlineStr">
        <is>
          <t>Units/Customer</t>
        </is>
      </c>
      <c r="D3" s="6" t="inlineStr">
        <is>
          <t>Price/Unit</t>
        </is>
      </c>
      <c r="E3" s="6" t="inlineStr">
        <is>
          <t>Monthly Revenue</t>
        </is>
      </c>
      <c r="F3" s="6" t="inlineStr">
        <is>
          <t>ARR</t>
        </is>
      </c>
    </row>
    <row r="4">
      <c r="A4" t="n">
        <v>1</v>
      </c>
      <c r="B4">
        <f>ROUND(Inputs!$B$4/((1+Inputs!$B$5/100)^(12-1))*((1+Inputs!$B$5/100)^(1-1)),0)</f>
        <v/>
      </c>
      <c r="C4" s="8">
        <f>Inputs!$B$19*((1+Inputs!$B$20/100)^(1-1))</f>
        <v/>
      </c>
      <c r="D4" s="7">
        <f>Inputs!$B$18</f>
        <v/>
      </c>
      <c r="E4" s="7">
        <f>B4*C4*D4</f>
        <v/>
      </c>
      <c r="F4" s="7">
        <f>E4*12</f>
        <v/>
      </c>
    </row>
    <row r="5">
      <c r="A5" t="n">
        <v>2</v>
      </c>
      <c r="B5">
        <f>ROUND(Inputs!$B$4/((1+Inputs!$B$5/100)^(12-2))*((1+Inputs!$B$5/100)^(2-1)),0)</f>
        <v/>
      </c>
      <c r="C5" s="8">
        <f>Inputs!$B$19*((1+Inputs!$B$20/100)^(2-1))</f>
        <v/>
      </c>
      <c r="D5" s="7">
        <f>Inputs!$B$18</f>
        <v/>
      </c>
      <c r="E5" s="7">
        <f>B5*C5*D5</f>
        <v/>
      </c>
      <c r="F5" s="7">
        <f>E5*12</f>
        <v/>
      </c>
    </row>
    <row r="6">
      <c r="A6" t="n">
        <v>3</v>
      </c>
      <c r="B6">
        <f>ROUND(Inputs!$B$4/((1+Inputs!$B$5/100)^(12-3))*((1+Inputs!$B$5/100)^(3-1)),0)</f>
        <v/>
      </c>
      <c r="C6" s="8">
        <f>Inputs!$B$19*((1+Inputs!$B$20/100)^(3-1))</f>
        <v/>
      </c>
      <c r="D6" s="7">
        <f>Inputs!$B$18</f>
        <v/>
      </c>
      <c r="E6" s="7">
        <f>B6*C6*D6</f>
        <v/>
      </c>
      <c r="F6" s="7">
        <f>E6*12</f>
        <v/>
      </c>
    </row>
    <row r="7">
      <c r="A7" t="n">
        <v>4</v>
      </c>
      <c r="B7">
        <f>ROUND(Inputs!$B$4/((1+Inputs!$B$5/100)^(12-4))*((1+Inputs!$B$5/100)^(4-1)),0)</f>
        <v/>
      </c>
      <c r="C7" s="8">
        <f>Inputs!$B$19*((1+Inputs!$B$20/100)^(4-1))</f>
        <v/>
      </c>
      <c r="D7" s="7">
        <f>Inputs!$B$18</f>
        <v/>
      </c>
      <c r="E7" s="7">
        <f>B7*C7*D7</f>
        <v/>
      </c>
      <c r="F7" s="7">
        <f>E7*12</f>
        <v/>
      </c>
    </row>
    <row r="8">
      <c r="A8" t="n">
        <v>5</v>
      </c>
      <c r="B8">
        <f>ROUND(Inputs!$B$4/((1+Inputs!$B$5/100)^(12-5))*((1+Inputs!$B$5/100)^(5-1)),0)</f>
        <v/>
      </c>
      <c r="C8" s="8">
        <f>Inputs!$B$19*((1+Inputs!$B$20/100)^(5-1))</f>
        <v/>
      </c>
      <c r="D8" s="7">
        <f>Inputs!$B$18</f>
        <v/>
      </c>
      <c r="E8" s="7">
        <f>B8*C8*D8</f>
        <v/>
      </c>
      <c r="F8" s="7">
        <f>E8*12</f>
        <v/>
      </c>
    </row>
    <row r="9">
      <c r="A9" t="n">
        <v>6</v>
      </c>
      <c r="B9">
        <f>ROUND(Inputs!$B$4/((1+Inputs!$B$5/100)^(12-6))*((1+Inputs!$B$5/100)^(6-1)),0)</f>
        <v/>
      </c>
      <c r="C9" s="8">
        <f>Inputs!$B$19*((1+Inputs!$B$20/100)^(6-1))</f>
        <v/>
      </c>
      <c r="D9" s="7">
        <f>Inputs!$B$18</f>
        <v/>
      </c>
      <c r="E9" s="7">
        <f>B9*C9*D9</f>
        <v/>
      </c>
      <c r="F9" s="7">
        <f>E9*12</f>
        <v/>
      </c>
    </row>
    <row r="10">
      <c r="A10" t="n">
        <v>7</v>
      </c>
      <c r="B10">
        <f>ROUND(Inputs!$B$4/((1+Inputs!$B$5/100)^(12-7))*((1+Inputs!$B$5/100)^(7-1)),0)</f>
        <v/>
      </c>
      <c r="C10" s="8">
        <f>Inputs!$B$19*((1+Inputs!$B$20/100)^(7-1))</f>
        <v/>
      </c>
      <c r="D10" s="7">
        <f>Inputs!$B$18</f>
        <v/>
      </c>
      <c r="E10" s="7">
        <f>B10*C10*D10</f>
        <v/>
      </c>
      <c r="F10" s="7">
        <f>E10*12</f>
        <v/>
      </c>
    </row>
    <row r="11">
      <c r="A11" t="n">
        <v>8</v>
      </c>
      <c r="B11">
        <f>ROUND(Inputs!$B$4/((1+Inputs!$B$5/100)^(12-8))*((1+Inputs!$B$5/100)^(8-1)),0)</f>
        <v/>
      </c>
      <c r="C11" s="8">
        <f>Inputs!$B$19*((1+Inputs!$B$20/100)^(8-1))</f>
        <v/>
      </c>
      <c r="D11" s="7">
        <f>Inputs!$B$18</f>
        <v/>
      </c>
      <c r="E11" s="7">
        <f>B11*C11*D11</f>
        <v/>
      </c>
      <c r="F11" s="7">
        <f>E11*12</f>
        <v/>
      </c>
    </row>
    <row r="12">
      <c r="A12" t="n">
        <v>9</v>
      </c>
      <c r="B12">
        <f>ROUND(Inputs!$B$4/((1+Inputs!$B$5/100)^(12-9))*((1+Inputs!$B$5/100)^(9-1)),0)</f>
        <v/>
      </c>
      <c r="C12" s="8">
        <f>Inputs!$B$19*((1+Inputs!$B$20/100)^(9-1))</f>
        <v/>
      </c>
      <c r="D12" s="7">
        <f>Inputs!$B$18</f>
        <v/>
      </c>
      <c r="E12" s="7">
        <f>B12*C12*D12</f>
        <v/>
      </c>
      <c r="F12" s="7">
        <f>E12*12</f>
        <v/>
      </c>
    </row>
    <row r="13">
      <c r="A13" t="n">
        <v>10</v>
      </c>
      <c r="B13">
        <f>ROUND(Inputs!$B$4/((1+Inputs!$B$5/100)^(12-10))*((1+Inputs!$B$5/100)^(10-1)),0)</f>
        <v/>
      </c>
      <c r="C13" s="8">
        <f>Inputs!$B$19*((1+Inputs!$B$20/100)^(10-1))</f>
        <v/>
      </c>
      <c r="D13" s="7">
        <f>Inputs!$B$18</f>
        <v/>
      </c>
      <c r="E13" s="7">
        <f>B13*C13*D13</f>
        <v/>
      </c>
      <c r="F13" s="7">
        <f>E13*12</f>
        <v/>
      </c>
    </row>
    <row r="14">
      <c r="A14" t="n">
        <v>11</v>
      </c>
      <c r="B14">
        <f>ROUND(Inputs!$B$4/((1+Inputs!$B$5/100)^(12-11))*((1+Inputs!$B$5/100)^(11-1)),0)</f>
        <v/>
      </c>
      <c r="C14" s="8">
        <f>Inputs!$B$19*((1+Inputs!$B$20/100)^(11-1))</f>
        <v/>
      </c>
      <c r="D14" s="7">
        <f>Inputs!$B$18</f>
        <v/>
      </c>
      <c r="E14" s="7">
        <f>B14*C14*D14</f>
        <v/>
      </c>
      <c r="F14" s="7">
        <f>E14*12</f>
        <v/>
      </c>
    </row>
    <row r="15">
      <c r="A15" t="n">
        <v>12</v>
      </c>
      <c r="B15">
        <f>ROUND(Inputs!$B$4/((1+Inputs!$B$5/100)^(12-12))*((1+Inputs!$B$5/100)^(12-1)),0)</f>
        <v/>
      </c>
      <c r="C15" s="8">
        <f>Inputs!$B$19*((1+Inputs!$B$20/100)^(12-1))</f>
        <v/>
      </c>
      <c r="D15" s="7">
        <f>Inputs!$B$18</f>
        <v/>
      </c>
      <c r="E15" s="7">
        <f>B15*C15*D15</f>
        <v/>
      </c>
      <c r="F15" s="7">
        <f>E15*12</f>
        <v/>
      </c>
    </row>
    <row r="16">
      <c r="A16" s="3" t="inlineStr">
        <is>
          <t>Annual revenue:</t>
        </is>
      </c>
      <c r="B16" s="7">
        <f>SUM(E4:E15)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6" customWidth="1" min="3" max="3"/>
    <col width="16" customWidth="1" min="4" max="4"/>
    <col width="16" customWidth="1" min="5" max="5"/>
    <col width="18" customWidth="1" min="6" max="6"/>
  </cols>
  <sheetData>
    <row r="1">
      <c r="A1" s="1" t="inlineStr">
        <is>
          <t>Hybrid (Platform + Usage) Projection</t>
        </is>
      </c>
    </row>
    <row r="3">
      <c r="A3" s="6" t="inlineStr">
        <is>
          <t>Month</t>
        </is>
      </c>
      <c r="B3" s="6" t="inlineStr">
        <is>
          <t>Customers</t>
        </is>
      </c>
      <c r="C3" s="6" t="inlineStr">
        <is>
          <t>Platform MRR</t>
        </is>
      </c>
      <c r="D3" s="6" t="inlineStr">
        <is>
          <t>Usage MRR</t>
        </is>
      </c>
      <c r="E3" s="6" t="inlineStr">
        <is>
          <t>Total MRR</t>
        </is>
      </c>
      <c r="F3" s="6" t="inlineStr">
        <is>
          <t>ARR</t>
        </is>
      </c>
    </row>
    <row r="4">
      <c r="A4" t="n">
        <v>1</v>
      </c>
      <c r="B4">
        <f>ROUND(Inputs!$B$4/((1+Inputs!$B$5/100)^(12-1))*((1+Inputs!$B$5/100)^(1-1)),0)</f>
        <v/>
      </c>
      <c r="C4" s="7">
        <f>B4*Inputs!$B$22</f>
        <v/>
      </c>
      <c r="D4" s="7">
        <f>B4*Inputs!$B$23*((1+Inputs!$B$24/100)^(1-1))</f>
        <v/>
      </c>
      <c r="E4" s="7">
        <f>C4+D4</f>
        <v/>
      </c>
      <c r="F4" s="7">
        <f>E4*12</f>
        <v/>
      </c>
    </row>
    <row r="5">
      <c r="A5" t="n">
        <v>2</v>
      </c>
      <c r="B5">
        <f>ROUND(Inputs!$B$4/((1+Inputs!$B$5/100)^(12-2))*((1+Inputs!$B$5/100)^(2-1)),0)</f>
        <v/>
      </c>
      <c r="C5" s="7">
        <f>B5*Inputs!$B$22</f>
        <v/>
      </c>
      <c r="D5" s="7">
        <f>B5*Inputs!$B$23*((1+Inputs!$B$24/100)^(2-1))</f>
        <v/>
      </c>
      <c r="E5" s="7">
        <f>C5+D5</f>
        <v/>
      </c>
      <c r="F5" s="7">
        <f>E5*12</f>
        <v/>
      </c>
    </row>
    <row r="6">
      <c r="A6" t="n">
        <v>3</v>
      </c>
      <c r="B6">
        <f>ROUND(Inputs!$B$4/((1+Inputs!$B$5/100)^(12-3))*((1+Inputs!$B$5/100)^(3-1)),0)</f>
        <v/>
      </c>
      <c r="C6" s="7">
        <f>B6*Inputs!$B$22</f>
        <v/>
      </c>
      <c r="D6" s="7">
        <f>B6*Inputs!$B$23*((1+Inputs!$B$24/100)^(3-1))</f>
        <v/>
      </c>
      <c r="E6" s="7">
        <f>C6+D6</f>
        <v/>
      </c>
      <c r="F6" s="7">
        <f>E6*12</f>
        <v/>
      </c>
    </row>
    <row r="7">
      <c r="A7" t="n">
        <v>4</v>
      </c>
      <c r="B7">
        <f>ROUND(Inputs!$B$4/((1+Inputs!$B$5/100)^(12-4))*((1+Inputs!$B$5/100)^(4-1)),0)</f>
        <v/>
      </c>
      <c r="C7" s="7">
        <f>B7*Inputs!$B$22</f>
        <v/>
      </c>
      <c r="D7" s="7">
        <f>B7*Inputs!$B$23*((1+Inputs!$B$24/100)^(4-1))</f>
        <v/>
      </c>
      <c r="E7" s="7">
        <f>C7+D7</f>
        <v/>
      </c>
      <c r="F7" s="7">
        <f>E7*12</f>
        <v/>
      </c>
    </row>
    <row r="8">
      <c r="A8" t="n">
        <v>5</v>
      </c>
      <c r="B8">
        <f>ROUND(Inputs!$B$4/((1+Inputs!$B$5/100)^(12-5))*((1+Inputs!$B$5/100)^(5-1)),0)</f>
        <v/>
      </c>
      <c r="C8" s="7">
        <f>B8*Inputs!$B$22</f>
        <v/>
      </c>
      <c r="D8" s="7">
        <f>B8*Inputs!$B$23*((1+Inputs!$B$24/100)^(5-1))</f>
        <v/>
      </c>
      <c r="E8" s="7">
        <f>C8+D8</f>
        <v/>
      </c>
      <c r="F8" s="7">
        <f>E8*12</f>
        <v/>
      </c>
    </row>
    <row r="9">
      <c r="A9" t="n">
        <v>6</v>
      </c>
      <c r="B9">
        <f>ROUND(Inputs!$B$4/((1+Inputs!$B$5/100)^(12-6))*((1+Inputs!$B$5/100)^(6-1)),0)</f>
        <v/>
      </c>
      <c r="C9" s="7">
        <f>B9*Inputs!$B$22</f>
        <v/>
      </c>
      <c r="D9" s="7">
        <f>B9*Inputs!$B$23*((1+Inputs!$B$24/100)^(6-1))</f>
        <v/>
      </c>
      <c r="E9" s="7">
        <f>C9+D9</f>
        <v/>
      </c>
      <c r="F9" s="7">
        <f>E9*12</f>
        <v/>
      </c>
    </row>
    <row r="10">
      <c r="A10" t="n">
        <v>7</v>
      </c>
      <c r="B10">
        <f>ROUND(Inputs!$B$4/((1+Inputs!$B$5/100)^(12-7))*((1+Inputs!$B$5/100)^(7-1)),0)</f>
        <v/>
      </c>
      <c r="C10" s="7">
        <f>B10*Inputs!$B$22</f>
        <v/>
      </c>
      <c r="D10" s="7">
        <f>B10*Inputs!$B$23*((1+Inputs!$B$24/100)^(7-1))</f>
        <v/>
      </c>
      <c r="E10" s="7">
        <f>C10+D10</f>
        <v/>
      </c>
      <c r="F10" s="7">
        <f>E10*12</f>
        <v/>
      </c>
    </row>
    <row r="11">
      <c r="A11" t="n">
        <v>8</v>
      </c>
      <c r="B11">
        <f>ROUND(Inputs!$B$4/((1+Inputs!$B$5/100)^(12-8))*((1+Inputs!$B$5/100)^(8-1)),0)</f>
        <v/>
      </c>
      <c r="C11" s="7">
        <f>B11*Inputs!$B$22</f>
        <v/>
      </c>
      <c r="D11" s="7">
        <f>B11*Inputs!$B$23*((1+Inputs!$B$24/100)^(8-1))</f>
        <v/>
      </c>
      <c r="E11" s="7">
        <f>C11+D11</f>
        <v/>
      </c>
      <c r="F11" s="7">
        <f>E11*12</f>
        <v/>
      </c>
    </row>
    <row r="12">
      <c r="A12" t="n">
        <v>9</v>
      </c>
      <c r="B12">
        <f>ROUND(Inputs!$B$4/((1+Inputs!$B$5/100)^(12-9))*((1+Inputs!$B$5/100)^(9-1)),0)</f>
        <v/>
      </c>
      <c r="C12" s="7">
        <f>B12*Inputs!$B$22</f>
        <v/>
      </c>
      <c r="D12" s="7">
        <f>B12*Inputs!$B$23*((1+Inputs!$B$24/100)^(9-1))</f>
        <v/>
      </c>
      <c r="E12" s="7">
        <f>C12+D12</f>
        <v/>
      </c>
      <c r="F12" s="7">
        <f>E12*12</f>
        <v/>
      </c>
    </row>
    <row r="13">
      <c r="A13" t="n">
        <v>10</v>
      </c>
      <c r="B13">
        <f>ROUND(Inputs!$B$4/((1+Inputs!$B$5/100)^(12-10))*((1+Inputs!$B$5/100)^(10-1)),0)</f>
        <v/>
      </c>
      <c r="C13" s="7">
        <f>B13*Inputs!$B$22</f>
        <v/>
      </c>
      <c r="D13" s="7">
        <f>B13*Inputs!$B$23*((1+Inputs!$B$24/100)^(10-1))</f>
        <v/>
      </c>
      <c r="E13" s="7">
        <f>C13+D13</f>
        <v/>
      </c>
      <c r="F13" s="7">
        <f>E13*12</f>
        <v/>
      </c>
    </row>
    <row r="14">
      <c r="A14" t="n">
        <v>11</v>
      </c>
      <c r="B14">
        <f>ROUND(Inputs!$B$4/((1+Inputs!$B$5/100)^(12-11))*((1+Inputs!$B$5/100)^(11-1)),0)</f>
        <v/>
      </c>
      <c r="C14" s="7">
        <f>B14*Inputs!$B$22</f>
        <v/>
      </c>
      <c r="D14" s="7">
        <f>B14*Inputs!$B$23*((1+Inputs!$B$24/100)^(11-1))</f>
        <v/>
      </c>
      <c r="E14" s="7">
        <f>C14+D14</f>
        <v/>
      </c>
      <c r="F14" s="7">
        <f>E14*12</f>
        <v/>
      </c>
    </row>
    <row r="15">
      <c r="A15" t="n">
        <v>12</v>
      </c>
      <c r="B15">
        <f>ROUND(Inputs!$B$4/((1+Inputs!$B$5/100)^(12-12))*((1+Inputs!$B$5/100)^(12-1)),0)</f>
        <v/>
      </c>
      <c r="C15" s="7">
        <f>B15*Inputs!$B$22</f>
        <v/>
      </c>
      <c r="D15" s="7">
        <f>B15*Inputs!$B$23*((1+Inputs!$B$24/100)^(12-1))</f>
        <v/>
      </c>
      <c r="E15" s="7">
        <f>C15+D15</f>
        <v/>
      </c>
      <c r="F15" s="7">
        <f>E15*12</f>
        <v/>
      </c>
    </row>
    <row r="16">
      <c r="A16" s="3" t="inlineStr">
        <is>
          <t>Annual revenue:</t>
        </is>
      </c>
      <c r="B16" s="7">
        <f>SUM(E4:E15)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6" customWidth="1" min="1" max="1"/>
    <col width="20" customWidth="1" min="2" max="2"/>
    <col width="20" customWidth="1" min="3" max="3"/>
    <col width="46" customWidth="1" min="4" max="4"/>
  </cols>
  <sheetData>
    <row r="1">
      <c r="A1" s="1" t="inlineStr">
        <is>
          <t>Annual Revenue Comparison by Pricing Model</t>
        </is>
      </c>
    </row>
    <row r="3">
      <c r="A3" s="6" t="inlineStr">
        <is>
          <t>Model</t>
        </is>
      </c>
      <c r="B3" s="6" t="inlineStr">
        <is>
          <t>Annual Revenue</t>
        </is>
      </c>
      <c r="C3" s="6" t="inlineStr">
        <is>
          <t>Gross Profit</t>
        </is>
      </c>
      <c r="D3" s="6" t="inlineStr">
        <is>
          <t>Comment</t>
        </is>
      </c>
    </row>
    <row r="4">
      <c r="A4" s="3" t="inlineStr">
        <is>
          <t>Flat-Rate</t>
        </is>
      </c>
      <c r="B4" s="7">
        <f>'Flat-Rate'!B16</f>
        <v/>
      </c>
      <c r="C4" s="7">
        <f>'Flat-Rate'!B16*Inputs!$B$7/100</f>
        <v/>
      </c>
      <c r="D4" t="inlineStr">
        <is>
          <t>Simple; leaves money on power users</t>
        </is>
      </c>
    </row>
    <row r="5">
      <c r="A5" s="3" t="inlineStr">
        <is>
          <t>Tiered</t>
        </is>
      </c>
      <c r="B5" s="7">
        <f>Tiered!B16</f>
        <v/>
      </c>
      <c r="C5" s="7">
        <f>Tiered!B16*Inputs!$B$7/100</f>
        <v/>
      </c>
      <c r="D5" t="inlineStr">
        <is>
          <t>Anchoring + feature gating</t>
        </is>
      </c>
    </row>
    <row r="6">
      <c r="A6" s="3" t="inlineStr">
        <is>
          <t>Usage-Based</t>
        </is>
      </c>
      <c r="B6" s="7">
        <f>'Usage-Based'!B16</f>
        <v/>
      </c>
      <c r="C6" s="7">
        <f>'Usage-Based'!B16*Inputs!$B$7/100</f>
        <v/>
      </c>
      <c r="D6" t="inlineStr">
        <is>
          <t>Scales with value; volatile</t>
        </is>
      </c>
    </row>
    <row r="7">
      <c r="A7" s="3" t="inlineStr">
        <is>
          <t>Hybrid</t>
        </is>
      </c>
      <c r="B7" s="7">
        <f>Hybrid!B16</f>
        <v/>
      </c>
      <c r="C7" s="7">
        <f>Hybrid!B16*Inputs!$B$7/100</f>
        <v/>
      </c>
      <c r="D7" t="inlineStr">
        <is>
          <t>Predictable floor + upside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2026-04-19T21:27:56Z</dcterms:created>
  <dcterms:modified xmlns:dcterms="http://purl.org/dc/terms/" xmlns:xsi="http://www.w3.org/2001/XMLSchema-instance" xsi:type="dcterms:W3CDTF">2026-04-19T21:27:56Z</dcterms:modified>
</cp:coreProperties>
</file>